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tateofwa-my.sharepoint.com/personal/virginia_deferia_utc_wa_gov/Documents/"/>
    </mc:Choice>
  </mc:AlternateContent>
  <xr:revisionPtr revIDLastSave="0" documentId="8_{BE2BCCEC-1DFB-423B-8085-9569A038E8D3}" xr6:coauthVersionLast="47" xr6:coauthVersionMax="47" xr10:uidLastSave="{00000000-0000-0000-0000-000000000000}"/>
  <workbookProtection workbookAlgorithmName="SHA-512" workbookHashValue="SaJ8Nq+k7jFa6RL0yKxrnMbG5uN9APwcwM7gVAj/Isw+Lv4HPhANTymfIioriflWmbDZzRCw+1+SHVbK7L/zSQ==" workbookSaltValue="F/qqmc2QqFFtZDtzyih4+Q==" workbookSpinCount="100000" lockStructure="1"/>
  <bookViews>
    <workbookView xWindow="-110" yWindow="-110" windowWidth="19420" windowHeight="1042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<sst xmlns="http://schemas.openxmlformats.org/spreadsheetml/2006/main" count="609" uniqueCount="293">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</sst>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4" sqref="I14"/>
    </sheetView>
  </sheetViews>
  <sheetFormatPr defaultColWidth="9.453125" defaultRowHeight="12.5" x14ac:dyDescent="0.25"/>
  <cols>
    <col min="1" max="1" width="4.54296875" style="57" bestFit="1" customWidth="1"/>
    <col min="2" max="2" width="5" style="57" customWidth="1"/>
    <col min="3" max="3" width="49.453125" style="57" customWidth="1"/>
    <col min="4" max="4" width="40" style="57" customWidth="1"/>
    <col min="5" max="5" width="2.453125" style="59" bestFit="1" customWidth="1"/>
    <col min="6" max="6" width="19.54296875" style="57" customWidth="1"/>
    <col min="7" max="7" width="9.453125" style="57"/>
    <col min="8" max="8" width="10.26953125" style="57" bestFit="1" customWidth="1"/>
    <col min="9" max="16384" width="9.453125" style="57"/>
  </cols>
  <sheetData>
    <row r="1" spans="1:6" ht="18" x14ac:dyDescent="0.4">
      <c r="A1" s="237" t="s">
        <v>0</v>
      </c>
      <c r="B1" s="237"/>
      <c r="C1" s="237"/>
      <c r="D1" s="237"/>
      <c r="E1" s="237"/>
      <c r="F1" s="237"/>
    </row>
    <row r="2" spans="1:6" ht="26.25" customHeight="1" x14ac:dyDescent="0.25">
      <c r="A2" s="227" t="s">
        <v>1</v>
      </c>
      <c r="B2" s="228"/>
      <c r="C2" s="58" t="s">
        <v>2</v>
      </c>
      <c r="D2" s="247" t="s">
        <v>3</v>
      </c>
      <c r="E2" s="247"/>
      <c r="F2" s="247"/>
    </row>
    <row r="3" spans="1:6" ht="5.25" customHeight="1" x14ac:dyDescent="0.25">
      <c r="A3" s="229"/>
      <c r="B3" s="230"/>
      <c r="C3" s="59"/>
      <c r="D3" s="59"/>
      <c r="F3" s="59"/>
    </row>
    <row r="4" spans="1:6" x14ac:dyDescent="0.25">
      <c r="A4" s="229"/>
      <c r="B4" s="230"/>
      <c r="C4" s="60" t="s">
        <v>4</v>
      </c>
      <c r="D4" s="249">
        <v>45413</v>
      </c>
      <c r="E4" s="249"/>
      <c r="F4" s="249"/>
    </row>
    <row r="5" spans="1:6" ht="5.25" customHeight="1" x14ac:dyDescent="0.25">
      <c r="A5" s="229"/>
      <c r="B5" s="230"/>
      <c r="C5" s="59"/>
      <c r="D5" s="59"/>
      <c r="F5" s="59"/>
    </row>
    <row r="6" spans="1:6" x14ac:dyDescent="0.25">
      <c r="A6" s="229"/>
      <c r="B6" s="230"/>
      <c r="C6" s="60" t="s">
        <v>5</v>
      </c>
      <c r="D6" s="234">
        <v>0</v>
      </c>
      <c r="E6" s="234"/>
      <c r="F6" s="234"/>
    </row>
    <row r="7" spans="1:6" x14ac:dyDescent="0.25">
      <c r="A7" s="250"/>
      <c r="B7" s="250"/>
      <c r="C7" s="250"/>
      <c r="D7" s="250"/>
      <c r="E7" s="250"/>
      <c r="F7" s="250"/>
    </row>
    <row r="8" spans="1:6" ht="28.5" customHeight="1" x14ac:dyDescent="0.25">
      <c r="A8" s="227" t="s">
        <v>6</v>
      </c>
      <c r="B8" s="228"/>
      <c r="C8" s="61" t="s">
        <v>7</v>
      </c>
      <c r="D8" s="236">
        <f>IF(AND(D2&gt;"", D4&gt;0, D6&gt;0), F45, 0)</f>
        <v>0</v>
      </c>
      <c r="E8" s="236"/>
      <c r="F8" s="236"/>
    </row>
    <row r="9" spans="1:6" ht="5.25" customHeight="1" x14ac:dyDescent="0.25">
      <c r="A9" s="229"/>
      <c r="B9" s="230"/>
      <c r="C9" s="62"/>
      <c r="D9" s="62"/>
      <c r="E9" s="62"/>
      <c r="F9" s="62"/>
    </row>
    <row r="10" spans="1:6" ht="29.25" customHeight="1" x14ac:dyDescent="0.25">
      <c r="A10" s="229"/>
      <c r="B10" s="230"/>
      <c r="C10" s="61" t="s">
        <v>8</v>
      </c>
      <c r="D10" s="248">
        <f>IF(AND(D2&gt;"", D4&gt;0, D6&gt;0), IF(F45&lt;F61, F45,F61), 0)</f>
        <v>0</v>
      </c>
      <c r="E10" s="248"/>
      <c r="F10" s="248"/>
    </row>
    <row r="11" spans="1:6" ht="5.25" customHeight="1" x14ac:dyDescent="0.25">
      <c r="A11" s="229"/>
      <c r="B11" s="230"/>
      <c r="C11" s="62"/>
      <c r="D11" s="62"/>
      <c r="E11" s="62"/>
      <c r="F11" s="62"/>
    </row>
    <row r="12" spans="1:6" ht="39" customHeight="1" x14ac:dyDescent="0.25">
      <c r="A12" s="229"/>
      <c r="B12" s="230"/>
      <c r="C12" s="235"/>
      <c r="D12" s="235"/>
      <c r="E12" s="235"/>
      <c r="F12" s="235"/>
    </row>
    <row r="13" spans="1:6" x14ac:dyDescent="0.25">
      <c r="A13" s="63"/>
      <c r="B13" s="64"/>
      <c r="C13" s="64"/>
      <c r="D13" s="65"/>
      <c r="E13" s="63"/>
      <c r="F13" s="63"/>
    </row>
    <row r="14" spans="1:6" ht="25" x14ac:dyDescent="0.25">
      <c r="A14" s="66" t="s">
        <v>9</v>
      </c>
      <c r="B14" s="59"/>
      <c r="C14" s="60"/>
      <c r="D14" s="59"/>
      <c r="F14" s="59"/>
    </row>
    <row r="15" spans="1:6" ht="13" x14ac:dyDescent="0.3">
      <c r="A15" s="59">
        <v>1</v>
      </c>
      <c r="B15" s="238" t="s">
        <v>10</v>
      </c>
      <c r="C15" s="239"/>
      <c r="D15" s="239"/>
      <c r="E15" s="239"/>
      <c r="F15" s="240"/>
    </row>
    <row r="16" spans="1:6" x14ac:dyDescent="0.25">
      <c r="A16" s="59">
        <v>2</v>
      </c>
      <c r="C16" s="57" t="s">
        <v>11</v>
      </c>
      <c r="F16" s="67">
        <f>IF(D2="","",VLOOKUP(D2,CompanyInfo,3, FALSE))</f>
        <v>0</v>
      </c>
    </row>
    <row r="17" spans="1:8" x14ac:dyDescent="0.25">
      <c r="A17" s="59">
        <v>3</v>
      </c>
      <c r="C17" s="57" t="s">
        <v>12</v>
      </c>
      <c r="F17" s="67">
        <f>IF(D2="","",VLOOKUP(D2,CompanyInfo,4, FALSE))</f>
        <v>0</v>
      </c>
      <c r="H17" s="212"/>
    </row>
    <row r="18" spans="1:8" x14ac:dyDescent="0.25">
      <c r="A18" s="59">
        <v>4</v>
      </c>
      <c r="C18" s="57" t="s">
        <v>13</v>
      </c>
      <c r="F18" s="68">
        <f>IF(D4="","",VLOOKUP(D2,CompanyInfo,5, FALSE))</f>
        <v>38352</v>
      </c>
    </row>
    <row r="19" spans="1:8" x14ac:dyDescent="0.25">
      <c r="A19" s="59">
        <v>5</v>
      </c>
      <c r="C19" s="57" t="s">
        <v>14</v>
      </c>
      <c r="F19" s="68">
        <f>IF(D4="","",VLOOKUP(D2,CompanyInfo,6,FALSE ))</f>
        <v>38353</v>
      </c>
    </row>
    <row r="20" spans="1:8" x14ac:dyDescent="0.25">
      <c r="A20" s="59">
        <v>6</v>
      </c>
      <c r="C20" s="60" t="s">
        <v>15</v>
      </c>
      <c r="F20" s="215">
        <f>IF(D2="","",VLOOKUP(D2,CompanyInfo,2, FALSE))</f>
        <v>1</v>
      </c>
    </row>
    <row r="21" spans="1:8" x14ac:dyDescent="0.25">
      <c r="A21" s="59">
        <v>7</v>
      </c>
      <c r="B21" s="59"/>
      <c r="C21" s="60" t="s">
        <v>16</v>
      </c>
      <c r="D21" s="59"/>
      <c r="F21" s="215" t="str">
        <f>IF(D2="","",VLOOKUP(D2,CompanyInfo,9,FALSE ))</f>
        <v>West</v>
      </c>
    </row>
    <row r="22" spans="1:8" x14ac:dyDescent="0.25">
      <c r="A22" s="59">
        <v>8</v>
      </c>
      <c r="B22" s="59"/>
      <c r="C22" s="60" t="s">
        <v>17</v>
      </c>
      <c r="D22" s="59"/>
      <c r="F22" s="67">
        <f>IF(D2="","",VLOOKUP(D2,CompanyInfo,7,FALSE ))</f>
        <v>0</v>
      </c>
    </row>
    <row r="23" spans="1:8" x14ac:dyDescent="0.25">
      <c r="A23" s="59">
        <v>9</v>
      </c>
      <c r="B23" s="59"/>
      <c r="C23" s="60"/>
      <c r="D23" s="59"/>
      <c r="F23" s="59"/>
    </row>
    <row r="24" spans="1:8" ht="13" x14ac:dyDescent="0.3">
      <c r="A24" s="59">
        <v>10</v>
      </c>
      <c r="B24" s="241" t="s">
        <v>18</v>
      </c>
      <c r="C24" s="242"/>
      <c r="D24" s="242"/>
      <c r="E24" s="242"/>
      <c r="F24" s="243"/>
    </row>
    <row r="25" spans="1:8" x14ac:dyDescent="0.25">
      <c r="A25" s="59">
        <v>11</v>
      </c>
      <c r="C25" s="60" t="s">
        <v>19</v>
      </c>
      <c r="F25" s="67">
        <f>+F17</f>
        <v>0</v>
      </c>
    </row>
    <row r="26" spans="1:8" x14ac:dyDescent="0.25">
      <c r="A26" s="59">
        <v>12</v>
      </c>
      <c r="C26" s="69" t="s">
        <v>20</v>
      </c>
      <c r="E26" s="59" t="s">
        <v>21</v>
      </c>
      <c r="F26" s="70">
        <f>+F16</f>
        <v>0</v>
      </c>
    </row>
    <row r="27" spans="1:8" x14ac:dyDescent="0.25">
      <c r="A27" s="59">
        <v>13</v>
      </c>
      <c r="C27" s="57" t="s">
        <v>22</v>
      </c>
      <c r="E27" s="59" t="s">
        <v>23</v>
      </c>
      <c r="F27" s="71" t="e">
        <f>F17/F16</f>
        <v>#DIV/0!</v>
      </c>
    </row>
    <row r="28" spans="1:8" x14ac:dyDescent="0.25">
      <c r="A28" s="59">
        <v>14</v>
      </c>
      <c r="C28" s="57" t="s">
        <v>24</v>
      </c>
      <c r="E28" s="59" t="s">
        <v>25</v>
      </c>
      <c r="F28" s="72">
        <v>100</v>
      </c>
    </row>
    <row r="29" spans="1:8" x14ac:dyDescent="0.25">
      <c r="A29" s="59">
        <v>15</v>
      </c>
      <c r="C29" s="57" t="s">
        <v>26</v>
      </c>
      <c r="E29" s="59" t="s">
        <v>23</v>
      </c>
      <c r="F29" s="73" t="e">
        <f>ROUND(F27,4)</f>
        <v>#DIV/0!</v>
      </c>
    </row>
    <row r="30" spans="1:8" x14ac:dyDescent="0.25">
      <c r="A30" s="59">
        <v>16</v>
      </c>
    </row>
    <row r="31" spans="1:8" ht="13" x14ac:dyDescent="0.3">
      <c r="A31" s="59">
        <v>17</v>
      </c>
      <c r="B31" s="241" t="s">
        <v>27</v>
      </c>
      <c r="C31" s="242"/>
      <c r="D31" s="242"/>
      <c r="E31" s="242"/>
      <c r="F31" s="243"/>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4.1769999999999996</v>
      </c>
    </row>
    <row r="33" spans="1:6" x14ac:dyDescent="0.25">
      <c r="A33" s="59">
        <v>19</v>
      </c>
      <c r="C33" s="69" t="s">
        <v>30</v>
      </c>
      <c r="E33" s="59" t="s">
        <v>31</v>
      </c>
      <c r="F33" s="75">
        <f>+IF(F21="West",(+VLOOKUP(F18,'Weekly OPIS Averages'!B15:J323,9,FALSE)),(+VLOOKUP(F18,'Weekly OPIS Averages'!M15:U323,9,FALSE)))</f>
        <v>1.8734162499999998</v>
      </c>
    </row>
    <row r="34" spans="1:6" x14ac:dyDescent="0.25">
      <c r="A34" s="59">
        <v>20</v>
      </c>
      <c r="C34" s="57" t="s">
        <v>32</v>
      </c>
      <c r="E34" s="59" t="s">
        <v>23</v>
      </c>
      <c r="F34" s="76">
        <f>+F32-F33</f>
        <v>2.3035837499999996</v>
      </c>
    </row>
    <row r="35" spans="1:6" x14ac:dyDescent="0.25">
      <c r="A35" s="59">
        <v>21</v>
      </c>
      <c r="C35" s="69" t="s">
        <v>33</v>
      </c>
      <c r="E35" s="59" t="s">
        <v>21</v>
      </c>
      <c r="F35" s="77">
        <f>+F33</f>
        <v>1.8734162499999998</v>
      </c>
    </row>
    <row r="36" spans="1:6" x14ac:dyDescent="0.25">
      <c r="A36" s="59">
        <v>22</v>
      </c>
      <c r="C36" s="57" t="s">
        <v>34</v>
      </c>
      <c r="E36" s="59" t="s">
        <v>23</v>
      </c>
      <c r="F36" s="71">
        <f>F34/F35</f>
        <v>1.229616616168457</v>
      </c>
    </row>
    <row r="37" spans="1:6" x14ac:dyDescent="0.25">
      <c r="A37" s="59">
        <v>23</v>
      </c>
      <c r="C37" s="57" t="s">
        <v>24</v>
      </c>
      <c r="E37" s="59" t="s">
        <v>25</v>
      </c>
      <c r="F37" s="72">
        <v>100</v>
      </c>
    </row>
    <row r="38" spans="1:6" x14ac:dyDescent="0.25">
      <c r="A38" s="59">
        <v>24</v>
      </c>
      <c r="C38" s="57" t="s">
        <v>35</v>
      </c>
      <c r="E38" s="59" t="s">
        <v>23</v>
      </c>
      <c r="F38" s="73">
        <f>ROUND(F36,4)</f>
        <v>1.2296</v>
      </c>
    </row>
    <row r="39" spans="1:6" x14ac:dyDescent="0.25">
      <c r="A39" s="59">
        <v>25</v>
      </c>
    </row>
    <row r="40" spans="1:6" ht="56.25" customHeight="1" x14ac:dyDescent="0.25">
      <c r="A40" s="78">
        <v>26</v>
      </c>
      <c r="B40" s="244" t="s">
        <v>36</v>
      </c>
      <c r="C40" s="245"/>
      <c r="D40" s="245"/>
      <c r="E40" s="245"/>
      <c r="F40" s="246"/>
    </row>
    <row r="41" spans="1:6" x14ac:dyDescent="0.25">
      <c r="A41" s="59">
        <v>27</v>
      </c>
      <c r="C41" s="69" t="s">
        <v>37</v>
      </c>
      <c r="F41" s="79" t="e">
        <f>F29</f>
        <v>#DIV/0!</v>
      </c>
    </row>
    <row r="42" spans="1:6" x14ac:dyDescent="0.25">
      <c r="A42" s="59">
        <v>28</v>
      </c>
      <c r="C42" s="69" t="s">
        <v>38</v>
      </c>
      <c r="E42" s="59" t="s">
        <v>25</v>
      </c>
      <c r="F42" s="80">
        <f>F38</f>
        <v>1.2296</v>
      </c>
    </row>
    <row r="43" spans="1:6" x14ac:dyDescent="0.25">
      <c r="A43" s="59">
        <v>29</v>
      </c>
      <c r="B43" s="57" t="s">
        <v>39</v>
      </c>
      <c r="C43" s="57" t="s">
        <v>40</v>
      </c>
      <c r="E43" s="59" t="s">
        <v>23</v>
      </c>
      <c r="F43" s="79" t="e">
        <f>F42*F41</f>
        <v>#DIV/0!</v>
      </c>
    </row>
    <row r="44" spans="1:6" x14ac:dyDescent="0.25">
      <c r="A44" s="59">
        <v>30</v>
      </c>
      <c r="C44" s="69" t="s">
        <v>41</v>
      </c>
      <c r="E44" s="59" t="s">
        <v>31</v>
      </c>
      <c r="F44" s="81">
        <v>0.01</v>
      </c>
    </row>
    <row r="45" spans="1:6" ht="13.5" thickBot="1" x14ac:dyDescent="0.35">
      <c r="A45" s="59">
        <v>31</v>
      </c>
      <c r="C45" s="69" t="s">
        <v>42</v>
      </c>
      <c r="E45" s="59" t="s">
        <v>23</v>
      </c>
      <c r="F45" s="82">
        <f>IF(AND(D2&gt;"", D4&gt;0, D6&gt;0), (IF($F$43-$F$44&gt;=0,$F$43-$F$44,(+IF(0&gt;$F$44+$F$43,$F$44+$F$43,0)))), 0)</f>
        <v>0</v>
      </c>
    </row>
    <row r="46" spans="1:6" ht="13" thickTop="1" x14ac:dyDescent="0.25">
      <c r="A46" s="59">
        <v>32</v>
      </c>
      <c r="C46" s="69"/>
    </row>
    <row r="47" spans="1:6" ht="64.5" customHeight="1" x14ac:dyDescent="0.25">
      <c r="A47" s="78">
        <v>33</v>
      </c>
      <c r="B47" s="231" t="s">
        <v>43</v>
      </c>
      <c r="C47" s="232"/>
      <c r="D47" s="232"/>
      <c r="E47" s="232"/>
      <c r="F47" s="233"/>
    </row>
    <row r="48" spans="1:6" x14ac:dyDescent="0.25">
      <c r="A48" s="59">
        <v>34</v>
      </c>
      <c r="C48" s="57" t="s">
        <v>44</v>
      </c>
      <c r="F48" s="79">
        <f>F45</f>
        <v>0</v>
      </c>
    </row>
    <row r="49" spans="1:7" x14ac:dyDescent="0.25">
      <c r="A49" s="59">
        <v>35</v>
      </c>
      <c r="C49" s="57" t="s">
        <v>45</v>
      </c>
      <c r="E49" s="59" t="s">
        <v>25</v>
      </c>
      <c r="F49" s="70">
        <f>F16</f>
        <v>0</v>
      </c>
    </row>
    <row r="50" spans="1:7" x14ac:dyDescent="0.25">
      <c r="A50" s="59">
        <v>36</v>
      </c>
      <c r="C50" s="57" t="s">
        <v>46</v>
      </c>
      <c r="E50" s="59" t="s">
        <v>23</v>
      </c>
      <c r="F50" s="67">
        <f>F49*F48</f>
        <v>0</v>
      </c>
    </row>
    <row r="51" spans="1:7" x14ac:dyDescent="0.25">
      <c r="A51" s="59">
        <v>37</v>
      </c>
    </row>
    <row r="52" spans="1:7" x14ac:dyDescent="0.25">
      <c r="A52" s="59">
        <v>38</v>
      </c>
      <c r="C52" s="57" t="s">
        <v>47</v>
      </c>
      <c r="F52" s="79" t="e">
        <f>F29</f>
        <v>#DIV/0!</v>
      </c>
    </row>
    <row r="53" spans="1:7" x14ac:dyDescent="0.25">
      <c r="A53" s="59">
        <v>39</v>
      </c>
      <c r="C53" s="57" t="s">
        <v>48</v>
      </c>
      <c r="E53" s="59" t="s">
        <v>25</v>
      </c>
      <c r="F53" s="70">
        <f>IF(D6&gt;F22, D6, F22)</f>
        <v>0</v>
      </c>
    </row>
    <row r="54" spans="1:7" x14ac:dyDescent="0.25">
      <c r="A54" s="59">
        <v>40</v>
      </c>
      <c r="C54" s="57" t="s">
        <v>49</v>
      </c>
      <c r="E54" s="59" t="s">
        <v>23</v>
      </c>
      <c r="F54" s="67" t="e">
        <f>F53*F52</f>
        <v>#DIV/0!</v>
      </c>
    </row>
    <row r="55" spans="1:7" x14ac:dyDescent="0.25">
      <c r="A55" s="59">
        <v>41</v>
      </c>
      <c r="F55" s="67"/>
    </row>
    <row r="56" spans="1:7" x14ac:dyDescent="0.25">
      <c r="A56" s="59">
        <v>42</v>
      </c>
      <c r="C56" s="57" t="s">
        <v>50</v>
      </c>
      <c r="F56" s="67">
        <f>F17</f>
        <v>0</v>
      </c>
    </row>
    <row r="57" spans="1:7" x14ac:dyDescent="0.25">
      <c r="A57" s="59">
        <v>43</v>
      </c>
      <c r="C57" s="57" t="s">
        <v>51</v>
      </c>
      <c r="E57" s="59" t="s">
        <v>52</v>
      </c>
      <c r="F57" s="67">
        <f>F50</f>
        <v>0</v>
      </c>
    </row>
    <row r="58" spans="1:7" x14ac:dyDescent="0.25">
      <c r="A58" s="59">
        <v>44</v>
      </c>
      <c r="C58" s="57" t="s">
        <v>53</v>
      </c>
      <c r="E58" s="59" t="s">
        <v>31</v>
      </c>
      <c r="F58" s="70" t="e">
        <f>F54</f>
        <v>#DIV/0!</v>
      </c>
    </row>
    <row r="59" spans="1:7" x14ac:dyDescent="0.25">
      <c r="A59" s="59">
        <v>45</v>
      </c>
      <c r="C59" s="57" t="s">
        <v>54</v>
      </c>
      <c r="E59" s="59" t="s">
        <v>23</v>
      </c>
      <c r="F59" s="67" t="e">
        <f>F56+F57-F58</f>
        <v>#DIV/0!</v>
      </c>
    </row>
    <row r="60" spans="1:7" x14ac:dyDescent="0.25">
      <c r="A60" s="59">
        <v>46</v>
      </c>
      <c r="C60" s="57" t="s">
        <v>55</v>
      </c>
      <c r="E60" s="59" t="s">
        <v>21</v>
      </c>
      <c r="F60" s="83">
        <f>F53</f>
        <v>0</v>
      </c>
    </row>
    <row r="61" spans="1:7" ht="13.5" thickBot="1" x14ac:dyDescent="0.35">
      <c r="A61" s="59">
        <v>47</v>
      </c>
      <c r="C61" s="84" t="s">
        <v>56</v>
      </c>
      <c r="E61" s="59" t="s">
        <v>23</v>
      </c>
      <c r="F61" s="82">
        <f>IF(AND(D2&gt;"", D4&gt;0, D6&gt;0), IF(F60=0, 0, F59/F60), 0)</f>
        <v>0</v>
      </c>
    </row>
    <row r="62" spans="1:7" ht="13" thickTop="1" x14ac:dyDescent="0.25"/>
    <row r="63" spans="1:7" x14ac:dyDescent="0.25">
      <c r="A63" s="225">
        <f ca="1">NOW()</f>
        <v>45385.578396180557</v>
      </c>
      <c r="B63" s="225"/>
      <c r="C63" s="225"/>
      <c r="D63" s="226" t="s">
        <v>57</v>
      </c>
      <c r="E63" s="226"/>
      <c r="F63" s="226"/>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38"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1" t="s">
        <v>59</v>
      </c>
      <c r="D4" s="251"/>
      <c r="E4" s="251"/>
      <c r="F4" s="251"/>
      <c r="G4" s="251"/>
      <c r="J4" s="37" t="s">
        <v>58</v>
      </c>
      <c r="L4" s="251" t="s">
        <v>60</v>
      </c>
      <c r="M4" s="251"/>
      <c r="N4" s="251"/>
      <c r="O4" s="251"/>
      <c r="P4" s="251"/>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5">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5">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5">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5">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5">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5">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6" sqref="D246"/>
    </sheetView>
  </sheetViews>
  <sheetFormatPr defaultColWidth="9.453125" defaultRowHeight="12.5" x14ac:dyDescent="0.25"/>
  <cols>
    <col min="1" max="1" width="2.54296875" style="46" customWidth="1"/>
    <col min="2" max="2" width="18.453125" style="46" customWidth="1"/>
    <col min="3" max="3" width="2.54296875" style="46" customWidth="1"/>
    <col min="4" max="4" width="12.54296875" style="1" customWidth="1"/>
    <col min="5" max="5" width="2.54296875" style="46" customWidth="1"/>
    <col min="6" max="6" width="12.54296875" style="46" customWidth="1"/>
    <col min="7" max="7" width="2.54296875" style="46" customWidth="1"/>
    <col min="8" max="8" width="12.54296875" style="46" customWidth="1"/>
    <col min="9" max="9" width="2.54296875" style="46" customWidth="1"/>
    <col min="10" max="10" width="12.54296875" style="46" customWidth="1"/>
    <col min="11" max="11" width="2.54296875" style="46" customWidth="1"/>
    <col min="12" max="12" width="4.453125" style="48" customWidth="1"/>
    <col min="13" max="13" width="18.453125" style="46" customWidth="1"/>
    <col min="14" max="14" width="2.54296875" style="46" customWidth="1"/>
    <col min="15" max="15" width="12.54296875" style="1" customWidth="1"/>
    <col min="16" max="16" width="2.54296875" style="46" customWidth="1"/>
    <col min="17" max="17" width="12.54296875" style="46" customWidth="1"/>
    <col min="18" max="18" width="2.54296875" style="46" customWidth="1"/>
    <col min="19" max="19" width="12.54296875" style="46" customWidth="1"/>
    <col min="20" max="20" width="2.54296875" style="46" customWidth="1"/>
    <col min="21" max="21" width="12.54296875" style="46" customWidth="1"/>
    <col min="22" max="16384" width="9.4531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5">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5">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5">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5">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5">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5">
      <c r="B246" s="49">
        <v>45382</v>
      </c>
      <c r="D246" s="204">
        <v>4.1769999999999996</v>
      </c>
      <c r="F246" s="128">
        <f t="shared" si="35"/>
        <v>4.1645000000000003</v>
      </c>
      <c r="G246" s="128"/>
      <c r="H246" s="128">
        <f t="shared" si="36"/>
        <v>4.1133333333333333</v>
      </c>
      <c r="I246" s="128"/>
      <c r="J246" s="128">
        <f t="shared" si="37"/>
        <v>4.4434166666666668</v>
      </c>
      <c r="K246" s="124"/>
      <c r="L246" s="125"/>
      <c r="M246" s="218">
        <v>45382</v>
      </c>
      <c r="N246" s="124"/>
      <c r="O246" s="126">
        <f t="shared" si="34"/>
        <v>4.1769999999999996</v>
      </c>
      <c r="P246" s="124"/>
      <c r="Q246" s="124">
        <f t="shared" si="38"/>
        <v>4.1645000000000003</v>
      </c>
      <c r="R246" s="124"/>
      <c r="S246" s="124">
        <f t="shared" si="39"/>
        <v>4.1133333333333333</v>
      </c>
      <c r="T246" s="124"/>
      <c r="U246" s="124">
        <f t="shared" si="40"/>
        <v>4.4434166666666668</v>
      </c>
      <c r="V246" s="124"/>
    </row>
    <row r="247" spans="2:22" x14ac:dyDescent="0.25">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51" t="s">
        <v>70</v>
      </c>
      <c r="D3" s="251"/>
      <c r="E3" s="251"/>
      <c r="F3" s="251"/>
      <c r="G3" s="2"/>
      <c r="H3" s="2"/>
      <c r="I3" s="2"/>
      <c r="J3" s="2"/>
      <c r="K3" s="2"/>
      <c r="L3" s="2"/>
      <c r="N3" s="251" t="s">
        <v>71</v>
      </c>
      <c r="O3" s="251"/>
      <c r="P3" s="251"/>
      <c r="Q3" s="251"/>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3" ht="13" x14ac:dyDescent="0.3">
      <c r="Y1" s="7"/>
      <c r="Z1" s="261" t="s">
        <v>81</v>
      </c>
      <c r="AA1" s="261"/>
      <c r="AB1" s="261"/>
      <c r="AC1" s="261"/>
      <c r="AD1" s="261"/>
    </row>
    <row r="2" spans="2:33" ht="13" x14ac:dyDescent="0.3">
      <c r="B2" s="5" t="s">
        <v>82</v>
      </c>
      <c r="Z2" s="217"/>
      <c r="AA2" s="217"/>
      <c r="AB2" s="217"/>
      <c r="AC2" s="217"/>
      <c r="AD2" s="217"/>
    </row>
    <row r="3" spans="2:33" x14ac:dyDescent="0.25">
      <c r="B3" s="5" t="s">
        <v>81</v>
      </c>
      <c r="Z3" s="261" t="s">
        <v>83</v>
      </c>
      <c r="AA3" s="261"/>
      <c r="AB3" s="261"/>
      <c r="AC3" s="261"/>
      <c r="AD3" s="261"/>
    </row>
    <row r="5" spans="2:33" x14ac:dyDescent="0.25">
      <c r="B5" s="5" t="s">
        <v>83</v>
      </c>
    </row>
    <row r="6" spans="2:33" x14ac:dyDescent="0.25">
      <c r="B6" s="5" t="s">
        <v>84</v>
      </c>
    </row>
    <row r="7" spans="2:33" ht="13" x14ac:dyDescent="0.3">
      <c r="V7" s="7"/>
      <c r="W7" s="8"/>
    </row>
    <row r="8" spans="2:33" ht="13" x14ac:dyDescent="0.3">
      <c r="S8" s="9"/>
      <c r="T8" s="10"/>
      <c r="U8" s="10"/>
      <c r="V8" s="10"/>
      <c r="W8" s="10"/>
    </row>
    <row r="9" spans="2:33" ht="13" x14ac:dyDescent="0.3">
      <c r="K9" s="7"/>
      <c r="M9" s="10"/>
      <c r="N9" s="10"/>
      <c r="O9" s="10"/>
      <c r="P9" s="10"/>
      <c r="Q9" s="10"/>
      <c r="R9" s="10"/>
      <c r="S9" s="10"/>
      <c r="T9" s="10"/>
      <c r="U9" s="10"/>
      <c r="V9" s="10"/>
    </row>
    <row r="10" spans="2:33" ht="13" x14ac:dyDescent="0.3">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ht="13" x14ac:dyDescent="0.3">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ht="13" x14ac:dyDescent="0.3">
      <c r="B12" s="12"/>
      <c r="G12" s="17"/>
      <c r="L12" s="257" t="s">
        <v>92</v>
      </c>
      <c r="M12" s="257"/>
      <c r="N12" s="257"/>
      <c r="P12" s="257" t="s">
        <v>93</v>
      </c>
      <c r="Q12" s="257"/>
      <c r="R12" s="258"/>
      <c r="S12" s="18"/>
    </row>
    <row r="13" spans="2:33" ht="13" x14ac:dyDescent="0.3">
      <c r="B13" s="12"/>
      <c r="M13" s="7"/>
      <c r="Q13" s="7"/>
    </row>
    <row r="14" spans="2:33" ht="13" x14ac:dyDescent="0.3">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ht="13" x14ac:dyDescent="0.3">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ht="13" x14ac:dyDescent="0.3">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ht="13" x14ac:dyDescent="0.3">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ht="13" x14ac:dyDescent="0.3">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ht="13" x14ac:dyDescent="0.3">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ht="13" x14ac:dyDescent="0.3">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ht="13" x14ac:dyDescent="0.3">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ht="13" x14ac:dyDescent="0.3">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ht="13" x14ac:dyDescent="0.3">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ht="13" x14ac:dyDescent="0.3">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ht="13" x14ac:dyDescent="0.3">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ht="13" x14ac:dyDescent="0.3">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ht="13" x14ac:dyDescent="0.3">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ht="13" x14ac:dyDescent="0.3">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ht="13" x14ac:dyDescent="0.3">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ht="13" x14ac:dyDescent="0.3">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ht="13" x14ac:dyDescent="0.3">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ht="13" x14ac:dyDescent="0.3">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ht="13" x14ac:dyDescent="0.3">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ht="13" x14ac:dyDescent="0.3">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ht="13" x14ac:dyDescent="0.3">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ht="13" x14ac:dyDescent="0.3">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ht="13" x14ac:dyDescent="0.3">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ht="13" x14ac:dyDescent="0.3">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ht="13" x14ac:dyDescent="0.3">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ht="13" x14ac:dyDescent="0.3">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ht="13" x14ac:dyDescent="0.3">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ht="13" x14ac:dyDescent="0.3">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ht="13" x14ac:dyDescent="0.3">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ht="13" x14ac:dyDescent="0.3">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ht="13" x14ac:dyDescent="0.3">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ht="13" x14ac:dyDescent="0.3">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ht="13" x14ac:dyDescent="0.3">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ht="13" x14ac:dyDescent="0.3">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ht="13" x14ac:dyDescent="0.3">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ht="13" x14ac:dyDescent="0.3">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ht="13" x14ac:dyDescent="0.3">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ht="13" x14ac:dyDescent="0.3">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ht="13" x14ac:dyDescent="0.3">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ht="13" x14ac:dyDescent="0.3">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ht="13" x14ac:dyDescent="0.3">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ht="13" x14ac:dyDescent="0.3">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ht="13" x14ac:dyDescent="0.3">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ht="13" x14ac:dyDescent="0.3">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ht="13" x14ac:dyDescent="0.3">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ht="13" x14ac:dyDescent="0.3">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ht="13" x14ac:dyDescent="0.3">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ht="13" x14ac:dyDescent="0.3">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ht="13" x14ac:dyDescent="0.3">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ht="13" x14ac:dyDescent="0.3">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ht="13" x14ac:dyDescent="0.3">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ht="13" x14ac:dyDescent="0.3">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ht="13" x14ac:dyDescent="0.3">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ht="13" x14ac:dyDescent="0.3">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ht="13" x14ac:dyDescent="0.3">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ht="13" x14ac:dyDescent="0.3">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ht="13" x14ac:dyDescent="0.3">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ht="13" x14ac:dyDescent="0.3">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ht="13" x14ac:dyDescent="0.3">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ht="13" x14ac:dyDescent="0.3">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ht="13" x14ac:dyDescent="0.3">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ht="13" x14ac:dyDescent="0.3">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ht="13" x14ac:dyDescent="0.3">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ht="13" x14ac:dyDescent="0.3">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ht="13" x14ac:dyDescent="0.3">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ht="13" x14ac:dyDescent="0.3">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ht="13" x14ac:dyDescent="0.3">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ht="13" x14ac:dyDescent="0.3">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ht="13" x14ac:dyDescent="0.3">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ht="13" x14ac:dyDescent="0.3">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ht="13" x14ac:dyDescent="0.3">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ht="13" x14ac:dyDescent="0.3">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ht="13" x14ac:dyDescent="0.3">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ht="13" x14ac:dyDescent="0.3">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ht="13" x14ac:dyDescent="0.3">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ht="13" x14ac:dyDescent="0.3">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ht="13" x14ac:dyDescent="0.3">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ht="13" x14ac:dyDescent="0.3">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ht="13" x14ac:dyDescent="0.3">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ht="13" x14ac:dyDescent="0.3">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ht="13" x14ac:dyDescent="0.3">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ht="13" x14ac:dyDescent="0.3">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ht="13" x14ac:dyDescent="0.3">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ht="13" x14ac:dyDescent="0.3">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ht="13" x14ac:dyDescent="0.3">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ht="13" x14ac:dyDescent="0.3">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ht="13" x14ac:dyDescent="0.3">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ht="13" x14ac:dyDescent="0.3">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ht="13" x14ac:dyDescent="0.3">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ht="13" x14ac:dyDescent="0.3">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ht="13" x14ac:dyDescent="0.3">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ht="13" x14ac:dyDescent="0.3">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ht="13" x14ac:dyDescent="0.3">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ht="13" x14ac:dyDescent="0.3">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ht="13" x14ac:dyDescent="0.3">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ht="13" x14ac:dyDescent="0.3">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ht="13" x14ac:dyDescent="0.3">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ht="13" x14ac:dyDescent="0.3">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ht="13" x14ac:dyDescent="0.3">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ht="13" x14ac:dyDescent="0.3">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ht="13" x14ac:dyDescent="0.3">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ht="13" x14ac:dyDescent="0.3">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ht="13" x14ac:dyDescent="0.3">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ht="13" x14ac:dyDescent="0.3">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ht="13" x14ac:dyDescent="0.3">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ht="13" x14ac:dyDescent="0.3">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ht="13" x14ac:dyDescent="0.3">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ht="13" x14ac:dyDescent="0.3">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ht="13" x14ac:dyDescent="0.3">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ht="13" x14ac:dyDescent="0.3">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ht="13" x14ac:dyDescent="0.3">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ht="13" x14ac:dyDescent="0.3">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ht="13" x14ac:dyDescent="0.3">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ht="13" x14ac:dyDescent="0.3">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ht="13" x14ac:dyDescent="0.3">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ht="13" x14ac:dyDescent="0.3">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ht="13" x14ac:dyDescent="0.3">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ht="13" x14ac:dyDescent="0.3">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ht="13" x14ac:dyDescent="0.3">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ht="13" x14ac:dyDescent="0.3">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ht="13" x14ac:dyDescent="0.3">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ht="13" x14ac:dyDescent="0.3">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ht="13" x14ac:dyDescent="0.3">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ht="13" x14ac:dyDescent="0.3">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ht="13" x14ac:dyDescent="0.3">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ht="13" x14ac:dyDescent="0.3">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ht="13" x14ac:dyDescent="0.3">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ht="13" x14ac:dyDescent="0.3">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ht="13" x14ac:dyDescent="0.3">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ht="13" x14ac:dyDescent="0.3">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ht="13" x14ac:dyDescent="0.3">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ht="13" x14ac:dyDescent="0.3">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ht="13" x14ac:dyDescent="0.3">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ht="13" x14ac:dyDescent="0.3">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ht="13" x14ac:dyDescent="0.3">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ht="13" x14ac:dyDescent="0.3">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ht="13" x14ac:dyDescent="0.3">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ht="13" x14ac:dyDescent="0.3">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ht="13" x14ac:dyDescent="0.3">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ht="13" x14ac:dyDescent="0.3">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ht="13" x14ac:dyDescent="0.3">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ht="13" x14ac:dyDescent="0.3">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ht="13" x14ac:dyDescent="0.3">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ht="13" x14ac:dyDescent="0.3">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ht="13" x14ac:dyDescent="0.3">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ht="13" x14ac:dyDescent="0.3">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ht="13" x14ac:dyDescent="0.3">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ht="13" x14ac:dyDescent="0.3">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ht="13" x14ac:dyDescent="0.3">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ht="13" x14ac:dyDescent="0.3">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ht="13" x14ac:dyDescent="0.3">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ht="13" x14ac:dyDescent="0.3">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ht="13" x14ac:dyDescent="0.3">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ht="13" x14ac:dyDescent="0.3">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ht="13" x14ac:dyDescent="0.3">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ht="13" x14ac:dyDescent="0.3">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ht="13" x14ac:dyDescent="0.3">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ht="13" x14ac:dyDescent="0.3">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ht="13" x14ac:dyDescent="0.3">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ht="13" x14ac:dyDescent="0.3">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ht="13" x14ac:dyDescent="0.3">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ht="13" x14ac:dyDescent="0.3">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ht="13" x14ac:dyDescent="0.3">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ht="13" x14ac:dyDescent="0.3">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ht="13" x14ac:dyDescent="0.3">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ht="13" x14ac:dyDescent="0.3">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ht="13" x14ac:dyDescent="0.3">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ht="13" x14ac:dyDescent="0.3">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ht="13" x14ac:dyDescent="0.3">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ht="13" x14ac:dyDescent="0.3">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ht="13" x14ac:dyDescent="0.3">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ht="13" x14ac:dyDescent="0.3">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ht="13" x14ac:dyDescent="0.3">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ht="13" x14ac:dyDescent="0.3">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ht="13" x14ac:dyDescent="0.3">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ht="13" x14ac:dyDescent="0.3">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ht="13" x14ac:dyDescent="0.3">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ht="13" x14ac:dyDescent="0.3">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ht="13" x14ac:dyDescent="0.3">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ht="13" x14ac:dyDescent="0.3">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ht="13" x14ac:dyDescent="0.3">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ht="13" x14ac:dyDescent="0.3">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ht="13" x14ac:dyDescent="0.3">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ht="13" x14ac:dyDescent="0.3">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ht="13" x14ac:dyDescent="0.3">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ht="13" x14ac:dyDescent="0.3">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ht="13" x14ac:dyDescent="0.3">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ht="13" x14ac:dyDescent="0.3">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ht="13" x14ac:dyDescent="0.3">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ht="13" x14ac:dyDescent="0.3">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ht="13" x14ac:dyDescent="0.3">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ht="13" x14ac:dyDescent="0.3">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ht="13" x14ac:dyDescent="0.3">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ht="13" x14ac:dyDescent="0.3">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ht="13" x14ac:dyDescent="0.3">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ht="13" x14ac:dyDescent="0.3">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ht="13" x14ac:dyDescent="0.3">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ht="13" x14ac:dyDescent="0.3">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ht="13" x14ac:dyDescent="0.3">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ht="13" x14ac:dyDescent="0.3">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ht="13" x14ac:dyDescent="0.3">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ht="13" x14ac:dyDescent="0.3">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ht="13" x14ac:dyDescent="0.3">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ht="13" x14ac:dyDescent="0.3">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ht="13" x14ac:dyDescent="0.3">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ht="13" x14ac:dyDescent="0.3">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ht="13" x14ac:dyDescent="0.3">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ht="13" x14ac:dyDescent="0.3">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ht="13" x14ac:dyDescent="0.3">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ht="13" x14ac:dyDescent="0.3">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ht="13" x14ac:dyDescent="0.3">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ht="13" x14ac:dyDescent="0.3">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ht="13" x14ac:dyDescent="0.3">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ht="13" x14ac:dyDescent="0.3">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ht="13" x14ac:dyDescent="0.3">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ht="13" x14ac:dyDescent="0.3">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ht="13" x14ac:dyDescent="0.3">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ht="13" x14ac:dyDescent="0.3">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ht="13" x14ac:dyDescent="0.3">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ht="13" x14ac:dyDescent="0.3">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ht="13" x14ac:dyDescent="0.3">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ht="13" x14ac:dyDescent="0.3">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ht="13" x14ac:dyDescent="0.3">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ht="13" x14ac:dyDescent="0.3">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ht="13" x14ac:dyDescent="0.3">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ht="13" x14ac:dyDescent="0.3">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ht="13" x14ac:dyDescent="0.3">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ht="13" x14ac:dyDescent="0.3">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ht="13" x14ac:dyDescent="0.3">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ht="13" x14ac:dyDescent="0.3">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ht="13" x14ac:dyDescent="0.3">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ht="13" x14ac:dyDescent="0.3">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ht="13" x14ac:dyDescent="0.3">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ht="13" x14ac:dyDescent="0.3">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ht="13" x14ac:dyDescent="0.3">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ht="13" x14ac:dyDescent="0.3">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ht="13" x14ac:dyDescent="0.3">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ht="13" x14ac:dyDescent="0.3">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ht="13" x14ac:dyDescent="0.3">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ht="13" x14ac:dyDescent="0.3">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ht="13" x14ac:dyDescent="0.3">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ht="13" x14ac:dyDescent="0.3">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ht="13" x14ac:dyDescent="0.3">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ht="13" x14ac:dyDescent="0.3">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ht="13" x14ac:dyDescent="0.3">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ht="13" x14ac:dyDescent="0.3">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ht="13" x14ac:dyDescent="0.3">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ht="13" x14ac:dyDescent="0.3">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ht="13" x14ac:dyDescent="0.3">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ht="13" x14ac:dyDescent="0.3">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ht="13" x14ac:dyDescent="0.3">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ht="13" x14ac:dyDescent="0.3">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ht="13" x14ac:dyDescent="0.3">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ht="13" x14ac:dyDescent="0.3">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ht="13" x14ac:dyDescent="0.3">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ht="13" x14ac:dyDescent="0.3">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ht="13" x14ac:dyDescent="0.3">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ht="13" x14ac:dyDescent="0.3">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ht="13" x14ac:dyDescent="0.3">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ht="13" x14ac:dyDescent="0.3">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ht="13" x14ac:dyDescent="0.3">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ht="13" x14ac:dyDescent="0.3">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ht="13" x14ac:dyDescent="0.3">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ht="13" x14ac:dyDescent="0.3">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ht="13" x14ac:dyDescent="0.3">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ht="13" x14ac:dyDescent="0.3">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ht="13" x14ac:dyDescent="0.3">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ht="13" x14ac:dyDescent="0.3">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ht="13" x14ac:dyDescent="0.3">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ht="13" x14ac:dyDescent="0.3">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ht="13" x14ac:dyDescent="0.3">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ht="13" x14ac:dyDescent="0.3">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ht="13" x14ac:dyDescent="0.3">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ht="13" x14ac:dyDescent="0.3">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ht="13" x14ac:dyDescent="0.3">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ht="13" x14ac:dyDescent="0.3">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ht="13" x14ac:dyDescent="0.3">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ht="13" x14ac:dyDescent="0.3">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ht="13" x14ac:dyDescent="0.3">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ht="13" x14ac:dyDescent="0.3">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ht="13" x14ac:dyDescent="0.3">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ht="13" x14ac:dyDescent="0.3">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ht="13" x14ac:dyDescent="0.3">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ht="13" x14ac:dyDescent="0.3">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ht="13" x14ac:dyDescent="0.3">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ht="13" x14ac:dyDescent="0.3">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ht="13" x14ac:dyDescent="0.3">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ht="13" x14ac:dyDescent="0.3">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ht="13" x14ac:dyDescent="0.3">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ht="13" x14ac:dyDescent="0.3">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ht="13" x14ac:dyDescent="0.3">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ht="13" x14ac:dyDescent="0.3">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ht="13" x14ac:dyDescent="0.3">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ht="13" x14ac:dyDescent="0.3">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ht="13" x14ac:dyDescent="0.3">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ht="13" x14ac:dyDescent="0.3">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ht="13" x14ac:dyDescent="0.3">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ht="13" x14ac:dyDescent="0.3">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ht="13" x14ac:dyDescent="0.3">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ht="13" x14ac:dyDescent="0.3">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ht="13" x14ac:dyDescent="0.3">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ht="13" x14ac:dyDescent="0.3">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ht="13" x14ac:dyDescent="0.3">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ht="13" x14ac:dyDescent="0.3">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ht="13" x14ac:dyDescent="0.3">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ht="13" x14ac:dyDescent="0.3">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ht="13" x14ac:dyDescent="0.3">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ht="13" x14ac:dyDescent="0.3">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ht="13" x14ac:dyDescent="0.3">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ht="13" x14ac:dyDescent="0.3">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ht="13" x14ac:dyDescent="0.3">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ht="13" x14ac:dyDescent="0.3">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ht="13" x14ac:dyDescent="0.3">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ht="13" x14ac:dyDescent="0.3">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ht="13" x14ac:dyDescent="0.3">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ht="13" x14ac:dyDescent="0.3">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ht="13" x14ac:dyDescent="0.3">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ht="13" x14ac:dyDescent="0.3">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ht="13" x14ac:dyDescent="0.3">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ht="13" x14ac:dyDescent="0.3">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ht="13" x14ac:dyDescent="0.3">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ht="13" x14ac:dyDescent="0.3">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ht="13" x14ac:dyDescent="0.3">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ht="13" x14ac:dyDescent="0.3">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ht="13" x14ac:dyDescent="0.3">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ht="13" x14ac:dyDescent="0.3">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ht="13" x14ac:dyDescent="0.3">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ht="13" x14ac:dyDescent="0.3">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ht="13" x14ac:dyDescent="0.3">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ht="13" x14ac:dyDescent="0.3">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ht="13" x14ac:dyDescent="0.3">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ht="13" x14ac:dyDescent="0.3">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ht="13" x14ac:dyDescent="0.3">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ht="13" x14ac:dyDescent="0.3">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ht="13" x14ac:dyDescent="0.3">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ht="13" x14ac:dyDescent="0.3">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ht="13" x14ac:dyDescent="0.3">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ht="13" x14ac:dyDescent="0.3">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ht="13" x14ac:dyDescent="0.3">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ht="13" x14ac:dyDescent="0.3">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ht="13" x14ac:dyDescent="0.3">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ht="13" x14ac:dyDescent="0.3">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ht="13" x14ac:dyDescent="0.3">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ht="13" x14ac:dyDescent="0.3">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ht="13" x14ac:dyDescent="0.3">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ht="13" x14ac:dyDescent="0.3">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ht="13" x14ac:dyDescent="0.3">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ht="13" x14ac:dyDescent="0.3">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ht="13" x14ac:dyDescent="0.3">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ht="13" x14ac:dyDescent="0.3">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ht="13" x14ac:dyDescent="0.3">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ht="13" x14ac:dyDescent="0.3">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ht="13" x14ac:dyDescent="0.3">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ht="13" x14ac:dyDescent="0.3">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ht="13" x14ac:dyDescent="0.3">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ht="13" x14ac:dyDescent="0.3">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ht="13" x14ac:dyDescent="0.3">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ht="13" x14ac:dyDescent="0.3">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ht="13" x14ac:dyDescent="0.3">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ht="13" x14ac:dyDescent="0.3">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ht="13" x14ac:dyDescent="0.3">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ht="13" x14ac:dyDescent="0.3">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ht="13" x14ac:dyDescent="0.3">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ht="13" x14ac:dyDescent="0.3">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ht="13" x14ac:dyDescent="0.3">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ht="13" x14ac:dyDescent="0.3">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ht="13" x14ac:dyDescent="0.3">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ht="13" x14ac:dyDescent="0.3">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ht="13" x14ac:dyDescent="0.3">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ht="13" x14ac:dyDescent="0.3">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ht="13" x14ac:dyDescent="0.3">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ht="13" x14ac:dyDescent="0.3">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ht="13" x14ac:dyDescent="0.3">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ht="13" x14ac:dyDescent="0.3">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ht="13" x14ac:dyDescent="0.3">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ht="13" x14ac:dyDescent="0.3">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ht="13" x14ac:dyDescent="0.3">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ht="13" x14ac:dyDescent="0.3">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ht="13" x14ac:dyDescent="0.3">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ht="13" x14ac:dyDescent="0.3">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ht="13" x14ac:dyDescent="0.3">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ht="13" x14ac:dyDescent="0.3">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ht="13" x14ac:dyDescent="0.3">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ht="13" x14ac:dyDescent="0.3">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ht="13" x14ac:dyDescent="0.3">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ht="13" x14ac:dyDescent="0.3">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ht="13" x14ac:dyDescent="0.3">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ht="13" x14ac:dyDescent="0.3">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ht="13" x14ac:dyDescent="0.3">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ht="13" x14ac:dyDescent="0.3">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ht="13" x14ac:dyDescent="0.3">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ht="13" x14ac:dyDescent="0.3">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ht="13" x14ac:dyDescent="0.3">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ht="13" x14ac:dyDescent="0.3">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ht="13" x14ac:dyDescent="0.3">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ht="13" x14ac:dyDescent="0.3">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ht="13" x14ac:dyDescent="0.3">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ht="13" x14ac:dyDescent="0.3">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ht="13" x14ac:dyDescent="0.3">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ht="13" x14ac:dyDescent="0.3">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ht="13" x14ac:dyDescent="0.3">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ht="13" x14ac:dyDescent="0.3">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ht="13" x14ac:dyDescent="0.3">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ht="13" x14ac:dyDescent="0.3">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ht="13" x14ac:dyDescent="0.3">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ht="13" x14ac:dyDescent="0.3">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ht="13" x14ac:dyDescent="0.3">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ht="13" x14ac:dyDescent="0.3">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ht="13" x14ac:dyDescent="0.3">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ht="13" x14ac:dyDescent="0.3">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ht="13" x14ac:dyDescent="0.3">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ht="13" x14ac:dyDescent="0.3">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ht="13" x14ac:dyDescent="0.3">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ht="13" x14ac:dyDescent="0.3">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ht="13" x14ac:dyDescent="0.3">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ht="13" x14ac:dyDescent="0.3">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ht="13" x14ac:dyDescent="0.3">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ht="13" x14ac:dyDescent="0.3">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ht="13" x14ac:dyDescent="0.3">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ht="13" x14ac:dyDescent="0.3">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ht="13" x14ac:dyDescent="0.3">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ht="13" x14ac:dyDescent="0.3">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ht="13" x14ac:dyDescent="0.3">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ht="13" x14ac:dyDescent="0.3">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ht="13" x14ac:dyDescent="0.3">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ht="13" x14ac:dyDescent="0.3">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ht="13" x14ac:dyDescent="0.3">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ht="13" x14ac:dyDescent="0.3">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ht="13" x14ac:dyDescent="0.3">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ht="13" x14ac:dyDescent="0.3">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ht="13" x14ac:dyDescent="0.3">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ht="13" x14ac:dyDescent="0.3">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ht="13" x14ac:dyDescent="0.3">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ht="13" x14ac:dyDescent="0.3">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ht="13" x14ac:dyDescent="0.3">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ht="13" x14ac:dyDescent="0.3">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ht="13" x14ac:dyDescent="0.3">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ht="13" x14ac:dyDescent="0.3">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ht="13" x14ac:dyDescent="0.3">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ht="13" x14ac:dyDescent="0.3">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ht="13" x14ac:dyDescent="0.3">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ht="13" x14ac:dyDescent="0.3">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ht="13" x14ac:dyDescent="0.3">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ht="13" x14ac:dyDescent="0.3">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ht="13" x14ac:dyDescent="0.3">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ht="13" x14ac:dyDescent="0.3">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ht="13" x14ac:dyDescent="0.3">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ht="13" x14ac:dyDescent="0.3">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ht="13" x14ac:dyDescent="0.3">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ht="13" x14ac:dyDescent="0.3">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ht="13" x14ac:dyDescent="0.3">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ht="13" x14ac:dyDescent="0.3">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ht="13" x14ac:dyDescent="0.3">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ht="13" x14ac:dyDescent="0.3">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ht="13" x14ac:dyDescent="0.3">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ht="13" x14ac:dyDescent="0.3">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ht="13" x14ac:dyDescent="0.3">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ht="13" x14ac:dyDescent="0.3">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ht="13" x14ac:dyDescent="0.3">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ht="13" x14ac:dyDescent="0.3">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ht="13" x14ac:dyDescent="0.3">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ht="13" x14ac:dyDescent="0.3">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ht="13" x14ac:dyDescent="0.3">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ht="13" x14ac:dyDescent="0.3">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ht="13" x14ac:dyDescent="0.3">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ht="13" x14ac:dyDescent="0.3">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ht="13" x14ac:dyDescent="0.3">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ht="13" x14ac:dyDescent="0.3">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ht="13" x14ac:dyDescent="0.3">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ht="13" x14ac:dyDescent="0.3">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ht="13" x14ac:dyDescent="0.3">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ht="13" x14ac:dyDescent="0.3">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ht="13" x14ac:dyDescent="0.3">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ht="13" x14ac:dyDescent="0.3">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ht="13" x14ac:dyDescent="0.3">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ht="13" x14ac:dyDescent="0.3">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ht="13" x14ac:dyDescent="0.3">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ht="13" x14ac:dyDescent="0.3">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ht="13" x14ac:dyDescent="0.3">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ht="13" x14ac:dyDescent="0.3">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ht="13" x14ac:dyDescent="0.3">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ht="13" x14ac:dyDescent="0.3">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ht="13" x14ac:dyDescent="0.3">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ht="13" x14ac:dyDescent="0.3">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ht="13" x14ac:dyDescent="0.3">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ht="13" x14ac:dyDescent="0.3">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ht="13" x14ac:dyDescent="0.3">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ht="13" x14ac:dyDescent="0.3">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ht="13" x14ac:dyDescent="0.3">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ht="13" x14ac:dyDescent="0.3">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ht="13" x14ac:dyDescent="0.3">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ht="13" x14ac:dyDescent="0.3">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ht="13" x14ac:dyDescent="0.3">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ht="13" x14ac:dyDescent="0.3">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ht="13" x14ac:dyDescent="0.3">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ht="13" x14ac:dyDescent="0.3">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ht="13" x14ac:dyDescent="0.3">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ht="13" x14ac:dyDescent="0.3">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ht="13" x14ac:dyDescent="0.3">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ht="13" x14ac:dyDescent="0.3">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ht="13" x14ac:dyDescent="0.3">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ht="13" x14ac:dyDescent="0.3">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ht="13" x14ac:dyDescent="0.3">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53125" defaultRowHeight="15.5" x14ac:dyDescent="0.35"/>
  <cols>
    <col min="1" max="1" width="49.453125" style="129" customWidth="1"/>
    <col min="2" max="2" width="16" style="134" bestFit="1" customWidth="1"/>
    <col min="3" max="3" width="17.26953125" style="135" bestFit="1" customWidth="1"/>
    <col min="4" max="4" width="22.7265625" style="135" bestFit="1" customWidth="1"/>
    <col min="5" max="5" width="27" style="136" bestFit="1" customWidth="1"/>
    <col min="6" max="6" width="24" style="137" customWidth="1"/>
    <col min="7" max="7" width="17.1796875" style="138" bestFit="1" customWidth="1"/>
    <col min="8" max="8" width="23.1796875" style="138" bestFit="1" customWidth="1"/>
    <col min="9" max="9" width="15.54296875" style="168" bestFit="1" customWidth="1"/>
    <col min="10" max="10" width="18.54296875" style="165" bestFit="1" customWidth="1"/>
    <col min="11" max="11" width="17.26953125" style="135" bestFit="1" customWidth="1"/>
    <col min="12" max="12" width="24.1796875" style="171" customWidth="1"/>
    <col min="13" max="13" width="17.54296875" style="165" customWidth="1"/>
    <col min="14" max="14" width="15.54296875" style="208" bestFit="1" customWidth="1"/>
    <col min="15" max="15" width="14" style="208" bestFit="1" customWidth="1"/>
    <col min="16" max="16" width="16" style="208" bestFit="1" customWidth="1"/>
    <col min="17" max="17" width="85.453125" style="172" customWidth="1"/>
    <col min="18" max="16384" width="9.453125" style="86"/>
  </cols>
  <sheetData>
    <row r="1" spans="1:17" s="101" customFormat="1" ht="46.5" x14ac:dyDescent="0.3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3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1" x14ac:dyDescent="0.35">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1" x14ac:dyDescent="0.35">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3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3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3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1" x14ac:dyDescent="0.3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3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1" x14ac:dyDescent="0.35">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1" x14ac:dyDescent="0.3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6.5" x14ac:dyDescent="0.3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3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3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35">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3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1" x14ac:dyDescent="0.35">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1" x14ac:dyDescent="0.35">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1" x14ac:dyDescent="0.35">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35">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6.5" x14ac:dyDescent="0.35">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1" x14ac:dyDescent="0.35">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1" x14ac:dyDescent="0.35">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1" x14ac:dyDescent="0.35">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1" x14ac:dyDescent="0.35">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35">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1" x14ac:dyDescent="0.35">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35">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35">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35">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35">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35">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35">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1" x14ac:dyDescent="0.35">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35">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35">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35">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x14ac:dyDescent="0.35">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35">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35">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1" x14ac:dyDescent="0.35">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35">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1" x14ac:dyDescent="0.35">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x14ac:dyDescent="0.3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35">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35">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1" x14ac:dyDescent="0.35">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35">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1" x14ac:dyDescent="0.35">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35">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35">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1" x14ac:dyDescent="0.35">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35">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35">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35">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35">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35">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35">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1" x14ac:dyDescent="0.35">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1" x14ac:dyDescent="0.35">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35">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35">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35">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1" x14ac:dyDescent="0.35">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35">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31" x14ac:dyDescent="0.35">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35">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1" x14ac:dyDescent="0.35">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35">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35">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x14ac:dyDescent="0.35">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35">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35">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35">
      <c r="C74" s="130"/>
      <c r="M74" s="135"/>
    </row>
    <row r="75" spans="1:17" x14ac:dyDescent="0.35">
      <c r="C75" s="130"/>
      <c r="M75" s="135"/>
    </row>
    <row r="76" spans="1:17" ht="16" thickBot="1" x14ac:dyDescent="0.4">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35">
      <c r="B77" s="139"/>
      <c r="C77" s="262" t="s">
        <v>284</v>
      </c>
      <c r="D77" s="263"/>
      <c r="E77" s="170"/>
      <c r="F77" s="142"/>
      <c r="G77" s="143"/>
      <c r="H77" s="143"/>
      <c r="K77" s="165"/>
      <c r="M77" s="135"/>
    </row>
    <row r="78" spans="1:17" x14ac:dyDescent="0.35">
      <c r="B78" s="139"/>
      <c r="C78" s="264" t="s">
        <v>285</v>
      </c>
      <c r="D78" s="265"/>
      <c r="E78" s="170"/>
      <c r="F78" s="142"/>
      <c r="G78" s="143"/>
      <c r="H78" s="143"/>
      <c r="K78" s="165"/>
      <c r="M78" s="135"/>
    </row>
    <row r="79" spans="1:17" x14ac:dyDescent="0.35">
      <c r="B79" s="139"/>
      <c r="C79" s="266" t="s">
        <v>286</v>
      </c>
      <c r="D79" s="267"/>
      <c r="E79" s="170"/>
      <c r="F79" s="142"/>
      <c r="G79" s="143"/>
      <c r="H79" s="143"/>
      <c r="K79" s="165"/>
      <c r="L79" s="171">
        <f>+M76-K76</f>
        <v>999793</v>
      </c>
      <c r="M79" s="135">
        <f t="shared" si="2"/>
        <v>999793</v>
      </c>
    </row>
    <row r="80" spans="1:17" ht="16" thickBot="1" x14ac:dyDescent="0.4">
      <c r="B80" s="139"/>
      <c r="C80" s="268" t="s">
        <v>287</v>
      </c>
      <c r="D80" s="269"/>
      <c r="F80" s="142"/>
      <c r="G80" s="143"/>
      <c r="H80" s="143"/>
      <c r="K80" s="173"/>
    </row>
    <row r="81" spans="3:17" x14ac:dyDescent="0.35">
      <c r="C81" s="136"/>
      <c r="D81" s="142"/>
      <c r="E81" s="143"/>
      <c r="F81" s="143"/>
      <c r="G81" s="168"/>
      <c r="H81" s="165"/>
      <c r="I81" s="135"/>
      <c r="J81" s="171"/>
      <c r="K81" s="165"/>
      <c r="L81" s="172"/>
      <c r="M81" s="101"/>
      <c r="N81" s="209"/>
      <c r="O81" s="209"/>
      <c r="P81" s="209"/>
      <c r="Q81" s="86"/>
    </row>
    <row r="82" spans="3:17" x14ac:dyDescent="0.35">
      <c r="F82" s="142"/>
      <c r="G82" s="143"/>
      <c r="H82" s="143"/>
    </row>
    <row r="83" spans="3:17" x14ac:dyDescent="0.35">
      <c r="C83" s="130"/>
      <c r="D83" s="130"/>
      <c r="H83" s="138" t="s">
        <v>288</v>
      </c>
      <c r="K83" s="130"/>
    </row>
    <row r="84" spans="3:17" x14ac:dyDescent="0.35">
      <c r="C84" s="130"/>
      <c r="D84" s="130"/>
      <c r="K84" s="130"/>
    </row>
    <row r="85" spans="3:17" x14ac:dyDescent="0.3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6B0A8F9-2B9F-43AA-9F42-153B18EFE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Deferia, Virginia (UTC)</cp:lastModifiedBy>
  <cp:revision/>
  <dcterms:created xsi:type="dcterms:W3CDTF">2005-10-11T17:22:03Z</dcterms:created>
  <dcterms:modified xsi:type="dcterms:W3CDTF">2024-04-03T20:52:53Z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0x0101009F4D797A9BE714469D8862AA675B95BF</vt:lpwstr>
  </property>
  <property fmtid="{D5CDD505-2E9C-101B-9397-08002B2CF9AE}" pid="3" name="Category">
    <vt:lpwstr>;#Solid Waste Carriers;#</vt:lpwstr>
  </property>
  <property fmtid="{D5CDD505-2E9C-101B-9397-08002B2CF9AE}" pid="4" name="Document Type">
    <vt:lpwstr>Other Fillable Form</vt:lpwstr>
  </property>
</Properties>
</file>